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MicroUnit\hubiC_MU\MicroLab Corp\Commercial\XLS simulation\"/>
    </mc:Choice>
  </mc:AlternateContent>
  <xr:revisionPtr revIDLastSave="0" documentId="13_ncr:1_{C27E5DC6-D278-41DF-8BD4-39D5509C6B25}" xr6:coauthVersionLast="47" xr6:coauthVersionMax="47" xr10:uidLastSave="{00000000-0000-0000-0000-000000000000}"/>
  <bookViews>
    <workbookView xWindow="-108" yWindow="-108" windowWidth="23256" windowHeight="12456" xr2:uid="{F3AE64BB-AFEF-7943-9338-59F8D7014731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B27" i="1" s="1"/>
  <c r="B30" i="1"/>
  <c r="B31" i="1"/>
  <c r="B18" i="1"/>
  <c r="B35" i="1" l="1"/>
  <c r="B26" i="1"/>
  <c r="B38" i="1"/>
  <c r="B21" i="1"/>
  <c r="B29" i="1" s="1"/>
  <c r="B32" i="1" l="1"/>
  <c r="B34" i="1" s="1"/>
  <c r="B36" i="1" s="1"/>
  <c r="B24" i="1"/>
</calcChain>
</file>

<file path=xl/sharedStrings.xml><?xml version="1.0" encoding="utf-8"?>
<sst xmlns="http://schemas.openxmlformats.org/spreadsheetml/2006/main" count="42" uniqueCount="41">
  <si>
    <t>Hypothèses</t>
  </si>
  <si>
    <t>Lab</t>
  </si>
  <si>
    <t>Capital investment</t>
  </si>
  <si>
    <t>Ammortisation (years)</t>
  </si>
  <si>
    <t>Interest rate (%)</t>
  </si>
  <si>
    <t>Technicians on machines (full time)</t>
  </si>
  <si>
    <t>Unit sale price to the public</t>
  </si>
  <si>
    <t>Nb of sales to the public</t>
  </si>
  <si>
    <t>Unit sale price to the pro</t>
  </si>
  <si>
    <t>Nb of sales to the pro (/month)</t>
  </si>
  <si>
    <t>Average sale price</t>
  </si>
  <si>
    <t>Note: production capacity</t>
  </si>
  <si>
    <t>Nb of frames produced per month</t>
  </si>
  <si>
    <t>Nb of frames produced per day</t>
  </si>
  <si>
    <t>Material costs per frame</t>
  </si>
  <si>
    <t>Consumable costs per frame</t>
  </si>
  <si>
    <t>Unit cost (material + consumable + ammortization + rent)/Qty</t>
  </si>
  <si>
    <t>Compte de résultat mensuel</t>
  </si>
  <si>
    <t>Scénario 1</t>
  </si>
  <si>
    <t>Monthly turnover</t>
  </si>
  <si>
    <t>Cost material and consulable</t>
  </si>
  <si>
    <t>Rent costs per month</t>
  </si>
  <si>
    <t>Salaries</t>
  </si>
  <si>
    <t>Amortisation</t>
  </si>
  <si>
    <t>Interest rate</t>
  </si>
  <si>
    <t>Monthly margin</t>
  </si>
  <si>
    <t>Cash flows mensuels</t>
  </si>
  <si>
    <t>Monthly self funding capacity</t>
  </si>
  <si>
    <t>Monthly payment to the bank (if 100% funded)</t>
  </si>
  <si>
    <t>Net Cashs flow / month</t>
  </si>
  <si>
    <t>Minimum of frames to produce per month</t>
  </si>
  <si>
    <t>Note regarding the default data</t>
  </si>
  <si>
    <r>
      <t>The default data are</t>
    </r>
    <r>
      <rPr>
        <b/>
        <sz val="12"/>
        <color theme="1"/>
        <rFont val="Calibri"/>
        <family val="2"/>
        <scheme val="minor"/>
      </rPr>
      <t xml:space="preserve"> cautious assumptions</t>
    </r>
  </si>
  <si>
    <t>* 5 frames per day. The MicroLab can make up to 20 pieces per day.</t>
  </si>
  <si>
    <t>* 2 technicians. For a production of 5 frames a day, one is enough. It's conservative data at the biginning</t>
  </si>
  <si>
    <t>* Average salary costs: $5,000 per month. It's a lot. Usually there is one qualified technician to use the software and make designs</t>
  </si>
  <si>
    <t>and one more junior "small hand" for finishing tasks. 2 technicians can make up to 20 pieces per day</t>
  </si>
  <si>
    <t>* sale price to the public. Direct sales. Can be doubled if bespoke.</t>
  </si>
  <si>
    <t>* sale price to the pro. Sales to other opticians.</t>
  </si>
  <si>
    <t>* cost per frames. Depend strongly on the quantity of frame. With 10 frames a day, the cost fall to ~$90</t>
  </si>
  <si>
    <t>Salaries per person (average)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</si>
</sst>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&quot;€&quot;_);[Red]\(#,##0\ &quot;€&quot;\)"/>
    <numFmt numFmtId="165" formatCode="0.0%"/>
    <numFmt numFmtId="166" formatCode="[$$-409]#,##0;[Red][$$-409]#,##0"/>
    <numFmt numFmtId="167" formatCode="[$$-409]#,##0.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rgb="FFFFFFFF"/>
      <name val="Calibri"/>
      <family val="2"/>
      <scheme val="minor"/>
    </font>
    <font>
      <i/>
      <sz val="12"/>
      <color theme="2" tint="-0.499984740745262"/>
      <name val="Calibri"/>
      <family val="2"/>
      <scheme val="minor"/>
    </font>
    <font>
      <b/>
      <i/>
      <sz val="12"/>
      <color theme="2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164" fontId="0" fillId="0" borderId="0" xfId="0" applyNumberFormat="1"/>
    <xf numFmtId="0" fontId="1" fillId="0" borderId="0" xfId="0" applyFont="1"/>
    <xf numFmtId="0" fontId="0" fillId="2" borderId="0" xfId="0" applyFill="1"/>
    <xf numFmtId="0" fontId="0" fillId="3" borderId="0" xfId="0" applyFill="1"/>
    <xf numFmtId="1" fontId="0" fillId="0" borderId="0" xfId="0" applyNumberFormat="1"/>
    <xf numFmtId="0" fontId="0" fillId="2" borderId="0" xfId="0" applyFill="1" applyProtection="1">
      <protection locked="0"/>
    </xf>
    <xf numFmtId="0" fontId="0" fillId="3" borderId="0" xfId="0" applyFill="1" applyProtection="1">
      <protection locked="0"/>
    </xf>
    <xf numFmtId="165" fontId="0" fillId="2" borderId="0" xfId="0" applyNumberFormat="1" applyFill="1" applyProtection="1">
      <protection locked="0"/>
    </xf>
    <xf numFmtId="0" fontId="0" fillId="4" borderId="0" xfId="0" applyFill="1"/>
    <xf numFmtId="0" fontId="0" fillId="4" borderId="0" xfId="0" applyFill="1" applyProtection="1">
      <protection locked="0"/>
    </xf>
    <xf numFmtId="0" fontId="3" fillId="0" borderId="0" xfId="0" applyFont="1"/>
    <xf numFmtId="0" fontId="4" fillId="0" borderId="0" xfId="0" applyFont="1"/>
    <xf numFmtId="167" fontId="0" fillId="2" borderId="0" xfId="0" applyNumberFormat="1" applyFill="1" applyProtection="1">
      <protection locked="0"/>
    </xf>
    <xf numFmtId="167" fontId="0" fillId="0" borderId="0" xfId="0" applyNumberFormat="1" applyProtection="1">
      <protection locked="0"/>
    </xf>
    <xf numFmtId="167" fontId="1" fillId="0" borderId="0" xfId="0" applyNumberFormat="1" applyFont="1"/>
    <xf numFmtId="167" fontId="3" fillId="0" borderId="0" xfId="0" applyNumberFormat="1" applyFont="1"/>
    <xf numFmtId="166" fontId="0" fillId="0" borderId="0" xfId="0" applyNumberFormat="1"/>
    <xf numFmtId="167" fontId="0" fillId="3" borderId="0" xfId="0" applyNumberFormat="1" applyFill="1" applyProtection="1">
      <protection locked="0"/>
    </xf>
    <xf numFmtId="167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22861</xdr:colOff>
      <xdr:row>0</xdr:row>
      <xdr:rowOff>68580</xdr:rowOff>
    </xdr:from>
    <xdr:to>
      <xdr:col>0</xdr:col>
      <xdr:colOff>1676401</xdr:colOff>
      <xdr:row>4</xdr:row>
      <xdr:rowOff>187534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27C30CD-C030-E000-FECD-2C8F4C916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1" y="68580"/>
          <a:ext cx="1653540" cy="920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75196-AA70-AB47-B360-02228D4661C9}">
  <dimension ref="A2:C48"/>
  <sheetViews>
    <sheetView tabSelected="1" workbookViewId="0">
      <selection activeCell="E15" sqref="E15"/>
    </sheetView>
  </sheetViews>
  <sheetFormatPr defaultColWidth="11.19921875" defaultRowHeight="15.6" x14ac:dyDescent="0.3"/>
  <cols>
    <col min="1" max="1" width="51.8984375" bestFit="1" customWidth="1"/>
    <col min="2" max="2" width="11.59765625" bestFit="1" customWidth="1"/>
  </cols>
  <sheetData>
    <row r="2" spans="1:2" x14ac:dyDescent="0.3">
      <c r="A2" s="24"/>
      <c r="B2" s="24"/>
    </row>
    <row r="3" spans="1:2" x14ac:dyDescent="0.3">
      <c r="A3" s="23"/>
      <c r="B3" s="23"/>
    </row>
    <row r="4" spans="1:2" x14ac:dyDescent="0.3">
      <c r="A4" s="23"/>
      <c r="B4" s="23"/>
    </row>
    <row r="5" spans="1:2" x14ac:dyDescent="0.3">
      <c r="A5" s="23"/>
      <c r="B5" s="23"/>
    </row>
    <row r="6" spans="1:2" x14ac:dyDescent="0.3">
      <c r="A6" s="23"/>
      <c r="B6" s="23"/>
    </row>
    <row r="7" spans="1:2" ht="16.2" customHeight="1" x14ac:dyDescent="0.3">
      <c r="A7" s="1" t="s">
        <v>0</v>
      </c>
      <c r="B7" s="13" t="s">
        <v>1</v>
      </c>
    </row>
    <row r="8" spans="1:2" x14ac:dyDescent="0.3">
      <c r="A8" s="4" t="s">
        <v>2</v>
      </c>
      <c r="B8" s="14">
        <v>160000</v>
      </c>
    </row>
    <row r="9" spans="1:2" x14ac:dyDescent="0.3">
      <c r="A9" s="4" t="s">
        <v>3</v>
      </c>
      <c r="B9" s="7">
        <v>5</v>
      </c>
    </row>
    <row r="10" spans="1:2" x14ac:dyDescent="0.3">
      <c r="A10" s="4" t="s">
        <v>4</v>
      </c>
      <c r="B10" s="9">
        <v>0.06</v>
      </c>
    </row>
    <row r="11" spans="1:2" x14ac:dyDescent="0.3">
      <c r="A11" t="s">
        <v>5</v>
      </c>
      <c r="B11">
        <v>2</v>
      </c>
    </row>
    <row r="12" spans="1:2" x14ac:dyDescent="0.3">
      <c r="A12" s="4" t="s">
        <v>40</v>
      </c>
      <c r="B12" s="14">
        <v>5000</v>
      </c>
    </row>
    <row r="14" spans="1:2" x14ac:dyDescent="0.3">
      <c r="A14" s="10" t="s">
        <v>6</v>
      </c>
      <c r="B14" s="14">
        <v>350</v>
      </c>
    </row>
    <row r="15" spans="1:2" x14ac:dyDescent="0.3">
      <c r="A15" s="10" t="s">
        <v>7</v>
      </c>
      <c r="B15" s="11">
        <v>40</v>
      </c>
    </row>
    <row r="16" spans="1:2" x14ac:dyDescent="0.3">
      <c r="A16" s="5" t="s">
        <v>8</v>
      </c>
      <c r="B16" s="19">
        <v>120</v>
      </c>
    </row>
    <row r="17" spans="1:3" x14ac:dyDescent="0.3">
      <c r="A17" s="5" t="s">
        <v>9</v>
      </c>
      <c r="B17" s="8">
        <v>100</v>
      </c>
    </row>
    <row r="18" spans="1:3" x14ac:dyDescent="0.3">
      <c r="A18" t="s">
        <v>10</v>
      </c>
      <c r="B18" s="15">
        <f>(B14*B15+B16*B17)/(B15+B17)</f>
        <v>185.71428571428572</v>
      </c>
    </row>
    <row r="19" spans="1:3" s="12" customFormat="1" x14ac:dyDescent="0.3">
      <c r="A19" s="12" t="s">
        <v>11</v>
      </c>
      <c r="B19" s="12">
        <v>400</v>
      </c>
    </row>
    <row r="20" spans="1:3" x14ac:dyDescent="0.3">
      <c r="A20" t="s">
        <v>12</v>
      </c>
      <c r="B20">
        <f>B15+B17</f>
        <v>140</v>
      </c>
    </row>
    <row r="21" spans="1:3" x14ac:dyDescent="0.3">
      <c r="A21" t="s">
        <v>13</v>
      </c>
      <c r="B21">
        <f>B20/20</f>
        <v>7</v>
      </c>
    </row>
    <row r="22" spans="1:3" x14ac:dyDescent="0.3">
      <c r="A22" t="s">
        <v>14</v>
      </c>
      <c r="B22" s="15">
        <v>14</v>
      </c>
    </row>
    <row r="23" spans="1:3" x14ac:dyDescent="0.3">
      <c r="A23" t="s">
        <v>15</v>
      </c>
      <c r="B23" s="20">
        <v>1</v>
      </c>
    </row>
    <row r="24" spans="1:3" s="12" customFormat="1" x14ac:dyDescent="0.3">
      <c r="A24" s="12" t="s">
        <v>16</v>
      </c>
      <c r="B24" s="17">
        <f>SUM(B27:B31)/B20</f>
        <v>126.89489527916092</v>
      </c>
    </row>
    <row r="25" spans="1:3" x14ac:dyDescent="0.3">
      <c r="A25" s="1" t="s">
        <v>17</v>
      </c>
      <c r="B25" s="1" t="s">
        <v>18</v>
      </c>
    </row>
    <row r="26" spans="1:3" x14ac:dyDescent="0.3">
      <c r="A26" t="s">
        <v>19</v>
      </c>
      <c r="B26" s="18">
        <f>B18*B20</f>
        <v>26000</v>
      </c>
    </row>
    <row r="27" spans="1:3" x14ac:dyDescent="0.3">
      <c r="A27" t="s">
        <v>20</v>
      </c>
      <c r="B27" s="18">
        <f>(B22+B23)*B20</f>
        <v>2100</v>
      </c>
    </row>
    <row r="28" spans="1:3" x14ac:dyDescent="0.3">
      <c r="A28" t="s">
        <v>21</v>
      </c>
      <c r="B28" s="18">
        <v>2500</v>
      </c>
    </row>
    <row r="29" spans="1:3" x14ac:dyDescent="0.3">
      <c r="A29" t="s">
        <v>22</v>
      </c>
      <c r="B29" s="18">
        <f>B12*B11</f>
        <v>10000</v>
      </c>
    </row>
    <row r="30" spans="1:3" x14ac:dyDescent="0.3">
      <c r="A30" t="s">
        <v>23</v>
      </c>
      <c r="B30" s="18">
        <f>B8/B9/12</f>
        <v>2666.6666666666665</v>
      </c>
    </row>
    <row r="31" spans="1:3" x14ac:dyDescent="0.3">
      <c r="A31" t="s">
        <v>24</v>
      </c>
      <c r="B31" s="18">
        <f>-CUMIPMT(B10,B9,B8,1,5,0)/5/12</f>
        <v>498.61867241586151</v>
      </c>
    </row>
    <row r="32" spans="1:3" x14ac:dyDescent="0.3">
      <c r="A32" s="3" t="s">
        <v>25</v>
      </c>
      <c r="B32" s="16">
        <f>B26-SUM(B27:B31)</f>
        <v>8234.7146609174706</v>
      </c>
      <c r="C32" s="2"/>
    </row>
    <row r="33" spans="1:2" x14ac:dyDescent="0.3">
      <c r="A33" s="1" t="s">
        <v>26</v>
      </c>
      <c r="B33" s="1" t="s">
        <v>18</v>
      </c>
    </row>
    <row r="34" spans="1:2" x14ac:dyDescent="0.3">
      <c r="A34" t="s">
        <v>27</v>
      </c>
      <c r="B34" s="18">
        <f>B32+B30</f>
        <v>10901.381327584137</v>
      </c>
    </row>
    <row r="35" spans="1:2" x14ac:dyDescent="0.3">
      <c r="A35" t="s">
        <v>28</v>
      </c>
      <c r="B35" s="18">
        <f>B30+B31</f>
        <v>3165.285339082528</v>
      </c>
    </row>
    <row r="36" spans="1:2" x14ac:dyDescent="0.3">
      <c r="A36" s="3" t="s">
        <v>29</v>
      </c>
      <c r="B36" s="16">
        <f>B34-B35</f>
        <v>7736.0959885016091</v>
      </c>
    </row>
    <row r="38" spans="1:2" x14ac:dyDescent="0.3">
      <c r="A38" t="s">
        <v>30</v>
      </c>
      <c r="B38" s="6">
        <f>(B12+B28+B30+B31)/(B18-B22-B23)</f>
        <v>62.474474789604763</v>
      </c>
    </row>
    <row r="40" spans="1:2" x14ac:dyDescent="0.3">
      <c r="A40" s="21" t="s">
        <v>31</v>
      </c>
      <c r="B40" s="23"/>
    </row>
    <row r="41" spans="1:2" x14ac:dyDescent="0.3">
      <c r="A41" s="22" t="s">
        <v>32</v>
      </c>
      <c r="B41" s="23"/>
    </row>
    <row r="42" spans="1:2" s="22" customFormat="1" x14ac:dyDescent="0.3">
      <c r="A42" s="22" t="s">
        <v>33</v>
      </c>
      <c r="B42" s="21"/>
    </row>
    <row r="43" spans="1:2" s="22" customFormat="1" x14ac:dyDescent="0.3">
      <c r="A43" s="22" t="s">
        <v>34</v>
      </c>
      <c r="B43" s="21"/>
    </row>
    <row r="44" spans="1:2" s="22" customFormat="1" x14ac:dyDescent="0.3">
      <c r="A44" s="22" t="s">
        <v>35</v>
      </c>
      <c r="B44" s="21"/>
    </row>
    <row r="45" spans="1:2" s="22" customFormat="1" x14ac:dyDescent="0.3">
      <c r="A45" s="22" t="s">
        <v>36</v>
      </c>
      <c r="B45" s="21"/>
    </row>
    <row r="46" spans="1:2" s="22" customFormat="1" x14ac:dyDescent="0.3">
      <c r="A46" s="22" t="s">
        <v>37</v>
      </c>
      <c r="B46" s="21"/>
    </row>
    <row r="47" spans="1:2" s="22" customFormat="1" x14ac:dyDescent="0.3">
      <c r="A47" s="22" t="s">
        <v>38</v>
      </c>
      <c r="B47" s="21"/>
    </row>
    <row r="48" spans="1:2" s="22" customFormat="1" x14ac:dyDescent="0.3">
      <c r="A48" s="22" t="s">
        <v>39</v>
      </c>
      <c r="B48" s="21"/>
    </row>
  </sheetData>
  <mergeCells count="1">
    <mergeCell ref="A2:B2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Bertrand de Taisne</dc:creator>
  <cp:keywords/>
  <dc:description/>
  <cp:lastModifiedBy>olivier varichon</cp:lastModifiedBy>
  <cp:revision/>
  <dcterms:created xsi:type="dcterms:W3CDTF">2020-10-15T15:25:26Z</dcterms:created>
  <dcterms:modified xsi:type="dcterms:W3CDTF">2026-07-07T17:20:18Z</dcterms:modified>
  <cp:category/>
  <cp:contentStatus/>
</cp:coreProperties>
</file>