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MicroUnit\hubiC_MU\MicroLab Corp\Commercial\XLS simulation\"/>
    </mc:Choice>
  </mc:AlternateContent>
  <xr:revisionPtr revIDLastSave="0" documentId="13_ncr:1_{B2BED0A3-E772-4201-B7F5-5E96EBDD7F56}" xr6:coauthVersionLast="47" xr6:coauthVersionMax="47" xr10:uidLastSave="{00000000-0000-0000-0000-000000000000}"/>
  <bookViews>
    <workbookView xWindow="-108" yWindow="-108" windowWidth="23256" windowHeight="12456" xr2:uid="{F3AE64BB-AFEF-7943-9338-59F8D701473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3" i="1"/>
  <c r="B16" i="1"/>
  <c r="C16" i="1"/>
  <c r="D16" i="1"/>
  <c r="D27" i="1"/>
  <c r="D26" i="1"/>
  <c r="D25" i="1"/>
  <c r="D23" i="1"/>
  <c r="D14" i="1"/>
  <c r="C23" i="1"/>
  <c r="C27" i="1"/>
  <c r="C26" i="1"/>
  <c r="C14" i="1"/>
  <c r="D32" i="1" l="1"/>
  <c r="D22" i="1"/>
  <c r="D35" i="1"/>
  <c r="D28" i="1"/>
  <c r="D31" i="1" s="1"/>
  <c r="D20" i="1"/>
  <c r="D17" i="1"/>
  <c r="C32" i="1"/>
  <c r="C35" i="1"/>
  <c r="C22" i="1"/>
  <c r="C17" i="1"/>
  <c r="C25" i="1"/>
  <c r="C20" i="1" s="1"/>
  <c r="B27" i="1"/>
  <c r="B26" i="1"/>
  <c r="D33" i="1" l="1"/>
  <c r="C28" i="1"/>
  <c r="C31" i="1" s="1"/>
  <c r="C33" i="1" s="1"/>
  <c r="B32" i="1"/>
  <c r="B14" i="1"/>
  <c r="B35" i="1" s="1"/>
  <c r="B17" i="1" l="1"/>
  <c r="B22" i="1"/>
  <c r="B20" i="1" l="1"/>
  <c r="B28" i="1"/>
  <c r="B31" i="1" s="1"/>
  <c r="B33" i="1" s="1"/>
</calcChain>
</file>

<file path=xl/sharedStrings.xml><?xml version="1.0" encoding="utf-8"?>
<sst xmlns="http://schemas.openxmlformats.org/spreadsheetml/2006/main" count="39" uniqueCount="32">
  <si>
    <t>Hypothèses</t>
  </si>
  <si>
    <t>Fab</t>
  </si>
  <si>
    <t>Capital investment</t>
  </si>
  <si>
    <t>Ammortisation (years)</t>
  </si>
  <si>
    <t>Interest rate (%)</t>
  </si>
  <si>
    <t>Technicians on machines (full time)</t>
  </si>
  <si>
    <t>Salaries (average)</t>
  </si>
  <si>
    <t>Unit sale price to the pro</t>
  </si>
  <si>
    <t>Nb of sales to the pro (/month)</t>
  </si>
  <si>
    <t>Average sale price</t>
  </si>
  <si>
    <t>Note: production capacity</t>
  </si>
  <si>
    <t>Nb of frames produced per month</t>
  </si>
  <si>
    <t>Nb of frames produced per day</t>
  </si>
  <si>
    <t>Material costs per frame</t>
  </si>
  <si>
    <t>Consumable costs per frame</t>
  </si>
  <si>
    <t>Unit cost (material + consumable + ammortization + rent)/Qty</t>
  </si>
  <si>
    <t>Compte de résultat mensuel</t>
  </si>
  <si>
    <t>Scénario 3</t>
  </si>
  <si>
    <t>Monthly turnover</t>
  </si>
  <si>
    <t>Cost material and consulable</t>
  </si>
  <si>
    <t>Rent costs per month</t>
  </si>
  <si>
    <t>Salaries</t>
  </si>
  <si>
    <t>Amortisation</t>
  </si>
  <si>
    <t>Interest rate</t>
  </si>
  <si>
    <t>Monthly margin</t>
  </si>
  <si>
    <t>Cash flows mensuels</t>
  </si>
  <si>
    <t>Monthly self funding capacity</t>
  </si>
  <si>
    <t>Monthly payment to the bank (if 100% funded)</t>
  </si>
  <si>
    <t>Net Cashs flow / month</t>
  </si>
  <si>
    <t>Evezn point (minimum of frames to produce per month)</t>
  </si>
  <si>
    <t>Unit sale price to the public &amp; Bespoke</t>
  </si>
  <si>
    <t>Nb of sales to the public &amp; Bespoke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</si>
</sst>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_);[Red]\(#,##0\ &quot;€&quot;\)"/>
    <numFmt numFmtId="165" formatCode="0.0%"/>
    <numFmt numFmtId="166" formatCode="[$$-409]#,##0;[Red][$$-409]#,##0"/>
    <numFmt numFmtId="167" formatCode="[$$-409]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b/>
      <i/>
      <sz val="12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1" fontId="0" fillId="0" borderId="0" xfId="0" applyNumberFormat="1"/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165" fontId="0" fillId="2" borderId="0" xfId="0" applyNumberFormat="1" applyFill="1" applyProtection="1">
      <protection locked="0"/>
    </xf>
    <xf numFmtId="0" fontId="0" fillId="4" borderId="0" xfId="0" applyFill="1"/>
    <xf numFmtId="0" fontId="0" fillId="4" borderId="0" xfId="0" applyFill="1" applyProtection="1">
      <protection locked="0"/>
    </xf>
    <xf numFmtId="0" fontId="3" fillId="0" borderId="0" xfId="0" applyFont="1"/>
    <xf numFmtId="0" fontId="4" fillId="0" borderId="0" xfId="0" applyFont="1"/>
    <xf numFmtId="167" fontId="0" fillId="2" borderId="0" xfId="0" applyNumberFormat="1" applyFill="1" applyProtection="1">
      <protection locked="0"/>
    </xf>
    <xf numFmtId="167" fontId="0" fillId="0" borderId="0" xfId="0" applyNumberFormat="1" applyProtection="1">
      <protection locked="0"/>
    </xf>
    <xf numFmtId="167" fontId="1" fillId="0" borderId="0" xfId="0" applyNumberFormat="1" applyFont="1"/>
    <xf numFmtId="167" fontId="3" fillId="0" borderId="0" xfId="0" applyNumberFormat="1" applyFont="1"/>
    <xf numFmtId="166" fontId="0" fillId="0" borderId="0" xfId="0" applyNumberFormat="1"/>
    <xf numFmtId="167" fontId="0" fillId="3" borderId="0" xfId="0" applyNumberFormat="1" applyFill="1" applyProtection="1">
      <protection locked="0"/>
    </xf>
    <xf numFmtId="167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68580</xdr:rowOff>
    </xdr:from>
    <xdr:to>
      <xdr:col>0</xdr:col>
      <xdr:colOff>1676401</xdr:colOff>
      <xdr:row>2</xdr:row>
      <xdr:rowOff>593299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7C30CD-C030-E000-FECD-2C8F4C91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68580"/>
          <a:ext cx="1653540" cy="920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5196-AA70-AB47-B360-02228D4661C9}">
  <dimension ref="A2:E35"/>
  <sheetViews>
    <sheetView tabSelected="1" workbookViewId="0">
      <selection activeCell="H14" sqref="H14"/>
    </sheetView>
  </sheetViews>
  <sheetFormatPr defaultColWidth="11.19921875" defaultRowHeight="15.6" x14ac:dyDescent="0.3"/>
  <cols>
    <col min="1" max="1" width="51.8984375" bestFit="1" customWidth="1"/>
  </cols>
  <sheetData>
    <row r="2" spans="1:4" x14ac:dyDescent="0.3">
      <c r="A2" s="21"/>
      <c r="B2" s="21"/>
    </row>
    <row r="3" spans="1:4" ht="51.75" customHeight="1" x14ac:dyDescent="0.3">
      <c r="A3" s="1" t="s">
        <v>0</v>
      </c>
      <c r="B3" s="13" t="s">
        <v>1</v>
      </c>
      <c r="C3" s="13" t="s">
        <v>1</v>
      </c>
      <c r="D3" s="13" t="s">
        <v>1</v>
      </c>
    </row>
    <row r="4" spans="1:4" x14ac:dyDescent="0.3">
      <c r="A4" s="4" t="s">
        <v>2</v>
      </c>
      <c r="B4" s="14">
        <v>450000</v>
      </c>
      <c r="C4" s="14">
        <v>450000</v>
      </c>
      <c r="D4" s="14">
        <v>450000</v>
      </c>
    </row>
    <row r="5" spans="1:4" x14ac:dyDescent="0.3">
      <c r="A5" s="4" t="s">
        <v>3</v>
      </c>
      <c r="B5" s="7">
        <v>5</v>
      </c>
      <c r="C5" s="7">
        <v>5</v>
      </c>
      <c r="D5" s="7">
        <v>5</v>
      </c>
    </row>
    <row r="6" spans="1:4" x14ac:dyDescent="0.3">
      <c r="A6" s="4" t="s">
        <v>4</v>
      </c>
      <c r="B6" s="9">
        <v>0.06</v>
      </c>
      <c r="C6" s="9">
        <v>0.06</v>
      </c>
      <c r="D6" s="9">
        <v>0.05</v>
      </c>
    </row>
    <row r="7" spans="1:4" x14ac:dyDescent="0.3">
      <c r="A7" t="s">
        <v>5</v>
      </c>
      <c r="B7">
        <v>3</v>
      </c>
      <c r="C7" s="6">
        <v>4</v>
      </c>
      <c r="D7" s="6">
        <v>6</v>
      </c>
    </row>
    <row r="8" spans="1:4" x14ac:dyDescent="0.3">
      <c r="A8" s="4" t="s">
        <v>6</v>
      </c>
      <c r="B8" s="14">
        <v>6000</v>
      </c>
      <c r="C8" s="14">
        <v>6000</v>
      </c>
      <c r="D8" s="14">
        <v>5000</v>
      </c>
    </row>
    <row r="10" spans="1:4" x14ac:dyDescent="0.3">
      <c r="A10" s="10" t="s">
        <v>30</v>
      </c>
      <c r="B10" s="14">
        <v>250</v>
      </c>
      <c r="C10" s="14">
        <v>230</v>
      </c>
      <c r="D10" s="14">
        <v>220</v>
      </c>
    </row>
    <row r="11" spans="1:4" x14ac:dyDescent="0.3">
      <c r="A11" s="10" t="s">
        <v>31</v>
      </c>
      <c r="B11" s="11">
        <v>50</v>
      </c>
      <c r="C11" s="11">
        <v>100</v>
      </c>
      <c r="D11" s="11">
        <v>100</v>
      </c>
    </row>
    <row r="12" spans="1:4" x14ac:dyDescent="0.3">
      <c r="A12" s="5" t="s">
        <v>7</v>
      </c>
      <c r="B12" s="19">
        <v>45</v>
      </c>
      <c r="C12" s="19">
        <v>40</v>
      </c>
      <c r="D12" s="19">
        <v>35</v>
      </c>
    </row>
    <row r="13" spans="1:4" x14ac:dyDescent="0.3">
      <c r="A13" s="5" t="s">
        <v>8</v>
      </c>
      <c r="B13" s="8">
        <v>650</v>
      </c>
      <c r="C13" s="8">
        <v>1500</v>
      </c>
      <c r="D13" s="8">
        <v>2500</v>
      </c>
    </row>
    <row r="14" spans="1:4" x14ac:dyDescent="0.3">
      <c r="A14" t="s">
        <v>9</v>
      </c>
      <c r="B14" s="15">
        <f t="shared" ref="B14" si="0">(B10*B11+B12*B13)/(B11+B13)</f>
        <v>59.642857142857146</v>
      </c>
      <c r="C14" s="15">
        <f t="shared" ref="C14:D14" si="1">(C10*C11+C12*C13)/(C11+C13)</f>
        <v>51.875</v>
      </c>
      <c r="D14" s="15">
        <f t="shared" si="1"/>
        <v>42.115384615384613</v>
      </c>
    </row>
    <row r="15" spans="1:4" s="12" customFormat="1" x14ac:dyDescent="0.3">
      <c r="A15" s="12" t="s">
        <v>10</v>
      </c>
      <c r="B15" s="12">
        <v>3000</v>
      </c>
      <c r="C15" s="12">
        <v>3000</v>
      </c>
      <c r="D15" s="12">
        <v>3000</v>
      </c>
    </row>
    <row r="16" spans="1:4" x14ac:dyDescent="0.3">
      <c r="A16" t="s">
        <v>11</v>
      </c>
      <c r="B16">
        <f t="shared" ref="B16:D16" si="2">B11+B13</f>
        <v>700</v>
      </c>
      <c r="C16">
        <f t="shared" si="2"/>
        <v>1600</v>
      </c>
      <c r="D16">
        <f t="shared" si="2"/>
        <v>2600</v>
      </c>
    </row>
    <row r="17" spans="1:5" x14ac:dyDescent="0.3">
      <c r="A17" t="s">
        <v>12</v>
      </c>
      <c r="B17">
        <f t="shared" ref="B17" si="3">B16/20</f>
        <v>35</v>
      </c>
      <c r="C17">
        <f t="shared" ref="C17:D17" si="4">C16/20</f>
        <v>80</v>
      </c>
      <c r="D17">
        <f t="shared" si="4"/>
        <v>130</v>
      </c>
    </row>
    <row r="18" spans="1:5" x14ac:dyDescent="0.3">
      <c r="A18" t="s">
        <v>13</v>
      </c>
      <c r="B18" s="15">
        <v>10</v>
      </c>
      <c r="C18" s="15">
        <v>8</v>
      </c>
      <c r="D18" s="15">
        <v>7</v>
      </c>
    </row>
    <row r="19" spans="1:5" x14ac:dyDescent="0.3">
      <c r="A19" t="s">
        <v>14</v>
      </c>
      <c r="B19" s="20">
        <v>1</v>
      </c>
      <c r="C19" s="20">
        <v>1</v>
      </c>
      <c r="D19" s="20">
        <v>1</v>
      </c>
    </row>
    <row r="20" spans="1:5" s="12" customFormat="1" x14ac:dyDescent="0.3">
      <c r="A20" s="12" t="s">
        <v>15</v>
      </c>
      <c r="B20" s="17">
        <f t="shared" ref="B20:C20" si="5">SUM(B23:B27)/B16</f>
        <v>52.289092880242308</v>
      </c>
      <c r="C20" s="17">
        <f t="shared" si="5"/>
        <v>31.438978135106009</v>
      </c>
      <c r="D20" s="17">
        <f t="shared" ref="D20" si="6">SUM(D23:D27)/D16</f>
        <v>24.023674973003867</v>
      </c>
    </row>
    <row r="21" spans="1:5" x14ac:dyDescent="0.3">
      <c r="A21" s="1" t="s">
        <v>16</v>
      </c>
      <c r="B21" s="1" t="s">
        <v>17</v>
      </c>
      <c r="C21" s="1" t="s">
        <v>17</v>
      </c>
      <c r="D21" s="1" t="s">
        <v>17</v>
      </c>
    </row>
    <row r="22" spans="1:5" x14ac:dyDescent="0.3">
      <c r="A22" t="s">
        <v>18</v>
      </c>
      <c r="B22" s="18">
        <f t="shared" ref="B22" si="7">B14*B16</f>
        <v>41750</v>
      </c>
      <c r="C22" s="18">
        <f t="shared" ref="C22:D22" si="8">C14*C16</f>
        <v>83000</v>
      </c>
      <c r="D22" s="18">
        <f t="shared" si="8"/>
        <v>109500</v>
      </c>
    </row>
    <row r="23" spans="1:5" x14ac:dyDescent="0.3">
      <c r="A23" t="s">
        <v>19</v>
      </c>
      <c r="B23" s="18">
        <f>(B18+B19)*B16</f>
        <v>7700</v>
      </c>
      <c r="C23" s="18">
        <f t="shared" ref="C23:D23" si="9">(C18+C19)*C16</f>
        <v>14400</v>
      </c>
      <c r="D23" s="18">
        <f t="shared" si="9"/>
        <v>20800</v>
      </c>
    </row>
    <row r="24" spans="1:5" x14ac:dyDescent="0.3">
      <c r="A24" t="s">
        <v>20</v>
      </c>
      <c r="B24" s="18">
        <v>2000</v>
      </c>
      <c r="C24" s="18">
        <v>3000</v>
      </c>
      <c r="D24" s="18">
        <v>3000</v>
      </c>
    </row>
    <row r="25" spans="1:5" x14ac:dyDescent="0.3">
      <c r="A25" t="s">
        <v>21</v>
      </c>
      <c r="B25" s="18">
        <f>B8*B7</f>
        <v>18000</v>
      </c>
      <c r="C25" s="18">
        <f t="shared" ref="C25:D25" si="10">C8*C7</f>
        <v>24000</v>
      </c>
      <c r="D25" s="18">
        <f t="shared" si="10"/>
        <v>30000</v>
      </c>
    </row>
    <row r="26" spans="1:5" x14ac:dyDescent="0.3">
      <c r="A26" t="s">
        <v>22</v>
      </c>
      <c r="B26" s="18">
        <f t="shared" ref="B26" si="11">B4/B5/12</f>
        <v>7500</v>
      </c>
      <c r="C26" s="18">
        <f t="shared" ref="C26:D26" si="12">C4/C5/12</f>
        <v>7500</v>
      </c>
      <c r="D26" s="18">
        <f t="shared" si="12"/>
        <v>7500</v>
      </c>
    </row>
    <row r="27" spans="1:5" x14ac:dyDescent="0.3">
      <c r="A27" t="s">
        <v>23</v>
      </c>
      <c r="B27" s="18">
        <f t="shared" ref="B27" si="13">-CUMIPMT(B6,B5,B4,1,5,0)/5/12</f>
        <v>1402.3650161696114</v>
      </c>
      <c r="C27" s="18">
        <f t="shared" ref="C27:D27" si="14">-CUMIPMT(C6,C5,C4,1,5,0)/5/12</f>
        <v>1402.3650161696114</v>
      </c>
      <c r="D27" s="18">
        <f t="shared" si="14"/>
        <v>1161.5549298100543</v>
      </c>
    </row>
    <row r="28" spans="1:5" x14ac:dyDescent="0.3">
      <c r="A28" s="3" t="s">
        <v>24</v>
      </c>
      <c r="B28" s="16">
        <f t="shared" ref="B28:C28" si="15">B22-SUM(B23:B27)</f>
        <v>5147.6349838303868</v>
      </c>
      <c r="C28" s="16">
        <f t="shared" si="15"/>
        <v>32697.634983830387</v>
      </c>
      <c r="D28" s="16">
        <f t="shared" ref="D28" si="16">D22-SUM(D23:D27)</f>
        <v>47038.445070189948</v>
      </c>
      <c r="E28" s="2"/>
    </row>
    <row r="30" spans="1:5" x14ac:dyDescent="0.3">
      <c r="A30" s="1" t="s">
        <v>25</v>
      </c>
      <c r="B30" s="1" t="s">
        <v>17</v>
      </c>
      <c r="C30" s="1" t="s">
        <v>17</v>
      </c>
      <c r="D30" s="1" t="s">
        <v>17</v>
      </c>
    </row>
    <row r="31" spans="1:5" x14ac:dyDescent="0.3">
      <c r="A31" t="s">
        <v>26</v>
      </c>
      <c r="B31" s="18">
        <f>B28+B26</f>
        <v>12647.634983830387</v>
      </c>
      <c r="C31" s="18">
        <f t="shared" ref="C31:D31" si="17">C28+C26</f>
        <v>40197.634983830387</v>
      </c>
      <c r="D31" s="18">
        <f t="shared" si="17"/>
        <v>54538.445070189948</v>
      </c>
    </row>
    <row r="32" spans="1:5" x14ac:dyDescent="0.3">
      <c r="A32" t="s">
        <v>27</v>
      </c>
      <c r="B32" s="18">
        <f t="shared" ref="B32" si="18">B26+B27</f>
        <v>8902.3650161696114</v>
      </c>
      <c r="C32" s="18">
        <f t="shared" ref="C32:D32" si="19">C26+C27</f>
        <v>8902.3650161696114</v>
      </c>
      <c r="D32" s="18">
        <f t="shared" si="19"/>
        <v>8661.5549298100541</v>
      </c>
    </row>
    <row r="33" spans="1:4" x14ac:dyDescent="0.3">
      <c r="A33" s="3" t="s">
        <v>28</v>
      </c>
      <c r="B33" s="16">
        <f>B31-B32</f>
        <v>3745.2699676607754</v>
      </c>
      <c r="C33" s="16">
        <f t="shared" ref="C33:D33" si="20">C31-C32</f>
        <v>31295.269967660774</v>
      </c>
      <c r="D33" s="16">
        <f t="shared" si="20"/>
        <v>45876.890140379895</v>
      </c>
    </row>
    <row r="35" spans="1:4" x14ac:dyDescent="0.3">
      <c r="A35" t="s">
        <v>29</v>
      </c>
      <c r="B35" s="6">
        <f>(B8+B24+B26+B27)/(B14-B18-B19)</f>
        <v>347.47886964225341</v>
      </c>
      <c r="C35" s="6">
        <f t="shared" ref="C35:D35" si="21">(C8+C24+C26+C27)/(C14-C18-C19)</f>
        <v>417.54787209725043</v>
      </c>
      <c r="D35" s="6">
        <f t="shared" si="21"/>
        <v>488.3883068489983</v>
      </c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Bertrand de Taisne</dc:creator>
  <cp:keywords/>
  <dc:description/>
  <cp:lastModifiedBy>olivier varichon</cp:lastModifiedBy>
  <cp:revision/>
  <dcterms:created xsi:type="dcterms:W3CDTF">2020-10-15T15:25:26Z</dcterms:created>
  <dcterms:modified xsi:type="dcterms:W3CDTF">2026-03-26T00:14:53Z</dcterms:modified>
  <cp:category/>
  <cp:contentStatus/>
</cp:coreProperties>
</file>